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<sst xmlns="http://schemas.openxmlformats.org/spreadsheetml/2006/main" count="111" uniqueCount="57">
  <si>
    <t>Nur gelb unterlegte Felder sollten editiert werden</t>
  </si>
  <si>
    <t>Korrektur Zählerstand</t>
  </si>
  <si>
    <t>Zählerstand Heizung neu</t>
  </si>
  <si>
    <t>MWh</t>
  </si>
  <si>
    <t>Summe Einzelzähler Heizung alt</t>
  </si>
  <si>
    <t>kWh</t>
  </si>
  <si>
    <t>Zählerstand Heizung alt</t>
  </si>
  <si>
    <t>Zählerstand Warmwasser neu</t>
  </si>
  <si>
    <t>Summe Einzelzähler Heizung neu</t>
  </si>
  <si>
    <t>Zählerstand Warmwasser alt</t>
  </si>
  <si>
    <t>Summe</t>
  </si>
  <si>
    <t>Summe Einzelzähler Warmwasser alt</t>
  </si>
  <si>
    <t>m3</t>
  </si>
  <si>
    <t>Summe Einzelzähler Warmwasser neu</t>
  </si>
  <si>
    <t>Gesamtquadratmeter</t>
  </si>
  <si>
    <t>m2</t>
  </si>
  <si>
    <t>Gesamtverbrauch Wasser</t>
  </si>
  <si>
    <t>Aufschlüsselung</t>
  </si>
  <si>
    <t>Gesamtverbrauch</t>
  </si>
  <si>
    <t>Gesamtverbrauch Mieter</t>
  </si>
  <si>
    <t>aliquot der korrekturen</t>
  </si>
  <si>
    <t>Gesamtverbrauch NL</t>
  </si>
  <si>
    <t>Diese Summe muß NL in Rechnung gestellt werden.</t>
  </si>
  <si>
    <t>Arbeitspreis neu</t>
  </si>
  <si>
    <t>€</t>
  </si>
  <si>
    <t>Messpreis</t>
  </si>
  <si>
    <t>sollte gleich bleiben wie in Abrechnung vom 24.06.04, da diese für Zeitraum April-Dezember 2003 berechnet wurde</t>
  </si>
  <si>
    <t>Grundpreis</t>
  </si>
  <si>
    <t>Aufteilung Gesamtkosten</t>
  </si>
  <si>
    <t>Heizung Energiekosten</t>
  </si>
  <si>
    <t>% von Arbeitspreis neu</t>
  </si>
  <si>
    <t>Heizung Sonst. Kosten</t>
  </si>
  <si>
    <t>% von Summe Messpreis und Grundpreis</t>
  </si>
  <si>
    <t>Warmwasser Energiekosten</t>
  </si>
  <si>
    <t>Warmwasser Sonst. Kosten</t>
  </si>
  <si>
    <t>Aufteilung Energiekosten</t>
  </si>
  <si>
    <t>HZ Feste Kosten</t>
  </si>
  <si>
    <t>% von Heizung Energiekosten</t>
  </si>
  <si>
    <t>HZ Verbrauchskosten</t>
  </si>
  <si>
    <t>WW Feste Kosten</t>
  </si>
  <si>
    <t>% von Warmwasser Energiekosten</t>
  </si>
  <si>
    <t>WW Verbrauchskosten</t>
  </si>
  <si>
    <t>Ermittlung Preis je Einheit</t>
  </si>
  <si>
    <t>€/m2</t>
  </si>
  <si>
    <t>€/kW</t>
  </si>
  <si>
    <t>HZ Sonstige Kosten</t>
  </si>
  <si>
    <t>€/m3</t>
  </si>
  <si>
    <t>WW Sonstige Kosten</t>
  </si>
  <si>
    <t>Einzelabrechnung</t>
  </si>
  <si>
    <t>beheizbare Nutzfläche</t>
  </si>
  <si>
    <t>Verbrauch Heizung</t>
  </si>
  <si>
    <t>Verbrauch Warmwasser</t>
  </si>
  <si>
    <t>Gesamtkosten Heizung</t>
  </si>
  <si>
    <t>Gesamtkosten Warmwasser</t>
  </si>
  <si>
    <t>MWSt 10% (Wasser)</t>
  </si>
  <si>
    <t>MWSt 20% (Heizung)</t>
  </si>
  <si>
    <t>Gesamtkosten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</si>
</sst>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00"/>
    <numFmt numFmtId="166" formatCode="#,##0.00"/>
    <numFmt numFmtId="167" formatCode="0.00%"/>
    <numFmt numFmtId="168" formatCode="GENERAL"/>
  </numFmts>
  <fonts count="2">
    <font>
      <sz val="10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4">
    <xf numFmtId="164" fontId="0" fillId="0" borderId="0" xfId="0" applyAlignment="1">
      <alignment/>
    </xf>
    <xf numFmtId="164" fontId="0" fillId="2" borderId="0" xfId="0" applyFont="1" applyFill="1" applyAlignment="1">
      <alignment wrapText="1"/>
    </xf>
    <xf numFmtId="164" fontId="0" fillId="0" borderId="0" xfId="0" applyFill="1" applyAlignment="1">
      <alignment wrapText="1"/>
    </xf>
    <xf numFmtId="164" fontId="1" fillId="3" borderId="0" xfId="0" applyFont="1" applyFill="1" applyAlignment="1">
      <alignment wrapText="1"/>
    </xf>
    <xf numFmtId="164" fontId="0" fillId="3" borderId="0" xfId="0" applyFill="1" applyAlignment="1">
      <alignment/>
    </xf>
    <xf numFmtId="165" fontId="0" fillId="0" borderId="0" xfId="0" applyNumberFormat="1" applyAlignment="1">
      <alignment/>
    </xf>
    <xf numFmtId="164" fontId="0" fillId="0" borderId="1" xfId="0" applyFont="1" applyBorder="1" applyAlignment="1">
      <alignment/>
    </xf>
    <xf numFmtId="166" fontId="0" fillId="0" borderId="2" xfId="0" applyNumberFormat="1" applyBorder="1" applyAlignment="1">
      <alignment/>
    </xf>
    <xf numFmtId="164" fontId="0" fillId="0" borderId="3" xfId="0" applyFont="1" applyBorder="1" applyAlignment="1">
      <alignment/>
    </xf>
    <xf numFmtId="165" fontId="0" fillId="0" borderId="2" xfId="0" applyNumberFormat="1" applyBorder="1" applyAlignment="1">
      <alignment/>
    </xf>
    <xf numFmtId="164" fontId="0" fillId="0" borderId="4" xfId="0" applyFont="1" applyBorder="1" applyAlignment="1">
      <alignment/>
    </xf>
    <xf numFmtId="166" fontId="0" fillId="2" borderId="0" xfId="0" applyNumberFormat="1" applyFill="1" applyBorder="1" applyAlignment="1">
      <alignment/>
    </xf>
    <xf numFmtId="165" fontId="0" fillId="0" borderId="0" xfId="0" applyNumberFormat="1" applyBorder="1" applyAlignment="1">
      <alignment/>
    </xf>
    <xf numFmtId="164" fontId="0" fillId="0" borderId="5" xfId="0" applyFont="1" applyBorder="1" applyAlignment="1">
      <alignment/>
    </xf>
    <xf numFmtId="164" fontId="1" fillId="0" borderId="0" xfId="0" applyFont="1" applyAlignment="1">
      <alignment/>
    </xf>
    <xf numFmtId="165" fontId="1" fillId="0" borderId="0" xfId="0" applyNumberFormat="1" applyFont="1" applyAlignment="1">
      <alignment/>
    </xf>
    <xf numFmtId="166" fontId="0" fillId="0" borderId="0" xfId="0" applyNumberFormat="1" applyBorder="1" applyAlignment="1">
      <alignment/>
    </xf>
    <xf numFmtId="164" fontId="1" fillId="0" borderId="6" xfId="0" applyFont="1" applyBorder="1" applyAlignment="1">
      <alignment/>
    </xf>
    <xf numFmtId="165" fontId="0" fillId="0" borderId="7" xfId="0" applyNumberFormat="1" applyBorder="1" applyAlignment="1">
      <alignment/>
    </xf>
    <xf numFmtId="164" fontId="0" fillId="0" borderId="6" xfId="0" applyFont="1" applyBorder="1" applyAlignment="1">
      <alignment/>
    </xf>
    <xf numFmtId="166" fontId="0" fillId="2" borderId="7" xfId="0" applyNumberFormat="1" applyFill="1" applyBorder="1" applyAlignment="1">
      <alignment/>
    </xf>
    <xf numFmtId="164" fontId="0" fillId="0" borderId="8" xfId="0" applyFont="1" applyBorder="1" applyAlignment="1">
      <alignment/>
    </xf>
    <xf numFmtId="164" fontId="0" fillId="0" borderId="2" xfId="0" applyBorder="1" applyAlignment="1">
      <alignment/>
    </xf>
    <xf numFmtId="164" fontId="0" fillId="2" borderId="7" xfId="0" applyFont="1" applyFill="1" applyBorder="1" applyAlignment="1">
      <alignment/>
    </xf>
    <xf numFmtId="164" fontId="0" fillId="0" borderId="0" xfId="0" applyFont="1" applyFill="1" applyAlignment="1">
      <alignment/>
    </xf>
    <xf numFmtId="164" fontId="1" fillId="3" borderId="0" xfId="0" applyFont="1" applyFill="1" applyAlignment="1">
      <alignment/>
    </xf>
    <xf numFmtId="166" fontId="0" fillId="0" borderId="0" xfId="0" applyNumberFormat="1" applyAlignment="1">
      <alignment/>
    </xf>
    <xf numFmtId="164" fontId="0" fillId="0" borderId="0" xfId="0" applyFont="1" applyBorder="1" applyAlignment="1">
      <alignment horizontal="center" wrapText="1"/>
    </xf>
    <xf numFmtId="166" fontId="1" fillId="0" borderId="0" xfId="0" applyNumberFormat="1" applyFont="1" applyAlignment="1">
      <alignment/>
    </xf>
    <xf numFmtId="167" fontId="0" fillId="0" borderId="0" xfId="0" applyNumberFormat="1" applyAlignment="1">
      <alignment/>
    </xf>
    <xf numFmtId="166" fontId="0" fillId="3" borderId="0" xfId="0" applyNumberFormat="1" applyFill="1" applyAlignment="1">
      <alignment/>
    </xf>
    <xf numFmtId="164" fontId="0" fillId="0" borderId="0" xfId="0" applyAlignment="1">
      <alignment/>
    </xf>
    <xf numFmtId="166" fontId="0" fillId="2" borderId="0" xfId="0" applyNumberFormat="1" applyFill="1" applyAlignment="1">
      <alignment/>
    </xf>
    <xf numFmtId="166" fontId="1" fillId="3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tabSelected="1" workbookViewId="0" topLeftCell="A1">
      <selection activeCell="D7" sqref="D7"/>
    </sheetView>
  </sheetViews>
  <sheetFormatPr defaultColWidth="9.140625" defaultRowHeight="12.75"/>
  <cols>
    <col min="1" max="1" width="29.7109375" style="0" customWidth="1"/>
    <col min="2" max="2" width="12.7109375" style="0" customWidth="1"/>
    <col min="3" max="3" width="7.28125" style="0" customWidth="1"/>
    <col min="4" max="4" width="35.8515625" style="0" customWidth="1"/>
    <col min="5" max="5" width="10.140625" style="0" customWidth="1"/>
    <col min="6" max="6" width="7.140625" style="0" customWidth="1"/>
    <col min="7" max="7" width="24.8515625" style="0" customWidth="1"/>
    <col min="8" max="8" width="9.140625" style="0" customWidth="1"/>
    <col min="9" max="9" width="5.421875" style="0" customWidth="1"/>
  </cols>
  <sheetData>
    <row r="1" ht="24.75">
      <c r="A1" s="1" t="s">
        <v>0</v>
      </c>
    </row>
    <row r="2" ht="12.75">
      <c r="A2" s="2"/>
    </row>
    <row r="3" s="4" customFormat="1" ht="12.75">
      <c r="A3" s="3" t="s">
        <v>1</v>
      </c>
    </row>
    <row r="5" spans="1:9" ht="12.75">
      <c r="A5" t="s">
        <v>2</v>
      </c>
      <c r="B5" s="5">
        <f>H5*(E6/E5)</f>
        <v>170.799375</v>
      </c>
      <c r="C5" t="s">
        <v>3</v>
      </c>
      <c r="D5" s="6" t="s">
        <v>4</v>
      </c>
      <c r="E5" s="7">
        <v>227732.5</v>
      </c>
      <c r="F5" s="8" t="s">
        <v>5</v>
      </c>
      <c r="G5" s="6" t="s">
        <v>6</v>
      </c>
      <c r="H5" s="9">
        <v>227.7325</v>
      </c>
      <c r="I5" s="8" t="s">
        <v>3</v>
      </c>
    </row>
    <row r="6" spans="1:9" ht="12.75">
      <c r="A6" t="s">
        <v>7</v>
      </c>
      <c r="B6" s="5">
        <f>H6*(E8/E7)</f>
        <v>112.499</v>
      </c>
      <c r="C6" t="s">
        <v>3</v>
      </c>
      <c r="D6" s="10" t="s">
        <v>8</v>
      </c>
      <c r="E6" s="11">
        <f>227732.5*0.75</f>
        <v>170799.375</v>
      </c>
      <c r="F6" s="8" t="s">
        <v>5</v>
      </c>
      <c r="G6" s="10" t="s">
        <v>9</v>
      </c>
      <c r="H6" s="12">
        <v>118.42</v>
      </c>
      <c r="I6" s="13" t="s">
        <v>3</v>
      </c>
    </row>
    <row r="7" spans="1:9" ht="12.75">
      <c r="A7" s="14" t="s">
        <v>10</v>
      </c>
      <c r="B7" s="15">
        <f>SUM(B5:B6)</f>
        <v>283.29837499999996</v>
      </c>
      <c r="C7" s="14" t="s">
        <v>3</v>
      </c>
      <c r="D7" s="10" t="s">
        <v>11</v>
      </c>
      <c r="E7" s="16">
        <v>1361.1</v>
      </c>
      <c r="F7" s="13" t="s">
        <v>12</v>
      </c>
      <c r="G7" s="17" t="s">
        <v>10</v>
      </c>
      <c r="H7" s="18">
        <f>SUM(H5:H6)</f>
        <v>346.1525</v>
      </c>
      <c r="I7" s="13" t="s">
        <v>3</v>
      </c>
    </row>
    <row r="8" spans="4:6" ht="12.75">
      <c r="D8" s="19" t="s">
        <v>13</v>
      </c>
      <c r="E8" s="20">
        <f>1361.1*0.95</f>
        <v>1293.0449999999998</v>
      </c>
      <c r="F8" s="21" t="s">
        <v>12</v>
      </c>
    </row>
    <row r="9" spans="4:6" ht="12.75">
      <c r="D9" s="6" t="s">
        <v>14</v>
      </c>
      <c r="E9" s="22">
        <v>4771.65</v>
      </c>
      <c r="F9" s="8" t="s">
        <v>15</v>
      </c>
    </row>
    <row r="10" spans="4:6" ht="12.75">
      <c r="D10" s="19" t="s">
        <v>16</v>
      </c>
      <c r="E10" s="23">
        <v>1361.1</v>
      </c>
      <c r="F10" s="21" t="s">
        <v>12</v>
      </c>
    </row>
    <row r="11" ht="12.75">
      <c r="E11" s="24"/>
    </row>
    <row r="12" s="4" customFormat="1" ht="12.75">
      <c r="A12" s="25" t="s">
        <v>17</v>
      </c>
    </row>
    <row r="13" ht="12.75">
      <c r="A13" s="14"/>
    </row>
    <row r="14" spans="1:3" ht="12.75">
      <c r="A14" t="s">
        <v>18</v>
      </c>
      <c r="B14">
        <v>373.62</v>
      </c>
      <c r="C14" t="s">
        <v>3</v>
      </c>
    </row>
    <row r="15" spans="1:4" ht="12.75">
      <c r="A15" t="s">
        <v>19</v>
      </c>
      <c r="B15" s="26">
        <f>$B$14*($B$7/$H$7)</f>
        <v>305.77834586634503</v>
      </c>
      <c r="C15" t="s">
        <v>3</v>
      </c>
      <c r="D15" t="s">
        <v>20</v>
      </c>
    </row>
    <row r="16" spans="1:4" ht="12.75">
      <c r="A16" t="s">
        <v>21</v>
      </c>
      <c r="B16" s="26">
        <f>$B$14*(1-($B$7/$H$7))</f>
        <v>67.84165413365498</v>
      </c>
      <c r="C16" t="s">
        <v>3</v>
      </c>
      <c r="D16" t="s">
        <v>22</v>
      </c>
    </row>
    <row r="18" spans="1:3" ht="12.75">
      <c r="A18" t="s">
        <v>23</v>
      </c>
      <c r="B18" s="26">
        <f>B15*29.42</f>
        <v>8995.998935387872</v>
      </c>
      <c r="C18" t="s">
        <v>24</v>
      </c>
    </row>
    <row r="19" spans="1:7" ht="29.25" customHeight="1">
      <c r="A19" t="s">
        <v>25</v>
      </c>
      <c r="B19" s="26">
        <v>1734.33</v>
      </c>
      <c r="C19" t="s">
        <v>24</v>
      </c>
      <c r="D19" s="27" t="s">
        <v>26</v>
      </c>
      <c r="E19" s="27"/>
      <c r="F19" s="27"/>
      <c r="G19" s="27"/>
    </row>
    <row r="20" spans="1:7" ht="28.5" customHeight="1">
      <c r="A20" t="s">
        <v>27</v>
      </c>
      <c r="B20" s="26">
        <v>13825.48</v>
      </c>
      <c r="C20" t="s">
        <v>24</v>
      </c>
      <c r="D20" s="27" t="s">
        <v>26</v>
      </c>
      <c r="E20" s="27"/>
      <c r="F20" s="27"/>
      <c r="G20" s="27"/>
    </row>
    <row r="21" spans="1:3" ht="12.75">
      <c r="A21" s="14" t="s">
        <v>10</v>
      </c>
      <c r="B21" s="28">
        <f>SUM(B18:B20)</f>
        <v>24555.80893538787</v>
      </c>
      <c r="C21" s="14" t="s">
        <v>24</v>
      </c>
    </row>
    <row r="24" s="4" customFormat="1" ht="12.75">
      <c r="A24" s="25" t="s">
        <v>28</v>
      </c>
    </row>
    <row r="26" spans="1:5" ht="12.75">
      <c r="A26" t="s">
        <v>29</v>
      </c>
      <c r="B26" s="26">
        <f>$B$18*($B$5/($B$5+$B$6))</f>
        <v>5423.649167295484</v>
      </c>
      <c r="C26" t="s">
        <v>24</v>
      </c>
      <c r="D26" t="s">
        <v>30</v>
      </c>
      <c r="E26" s="29">
        <f>($B$5/($B$5+$B$6))</f>
        <v>0.602895710220717</v>
      </c>
    </row>
    <row r="27" spans="1:5" ht="12.75">
      <c r="A27" t="s">
        <v>31</v>
      </c>
      <c r="B27" s="26">
        <f>($B$19+$B$20)*($B$5/($B$5+$B$6))</f>
        <v>9380.942700849413</v>
      </c>
      <c r="C27" t="s">
        <v>24</v>
      </c>
      <c r="D27" t="s">
        <v>32</v>
      </c>
      <c r="E27" s="29">
        <f>($B$5/($B$5+$B$6))</f>
        <v>0.602895710220717</v>
      </c>
    </row>
    <row r="28" spans="1:5" ht="12.75">
      <c r="A28" t="s">
        <v>33</v>
      </c>
      <c r="B28" s="26">
        <f>$B$18*($B$6/($B$5+$B$6))</f>
        <v>3572.3497680923874</v>
      </c>
      <c r="C28" t="s">
        <v>24</v>
      </c>
      <c r="D28" t="s">
        <v>30</v>
      </c>
      <c r="E28" s="29">
        <f>($B$6/($B$5+$B$6))</f>
        <v>0.3971042897792831</v>
      </c>
    </row>
    <row r="29" spans="1:5" ht="12.75">
      <c r="A29" t="s">
        <v>34</v>
      </c>
      <c r="B29" s="26">
        <f>($B$19+$B$20)*($B$6/($B$5+$B$6))</f>
        <v>6178.867299150586</v>
      </c>
      <c r="C29" t="s">
        <v>24</v>
      </c>
      <c r="D29" t="s">
        <v>32</v>
      </c>
      <c r="E29" s="29">
        <f>($B$6/($B$5+$B$6))</f>
        <v>0.3971042897792831</v>
      </c>
    </row>
    <row r="30" spans="1:3" ht="12.75">
      <c r="A30" s="14" t="s">
        <v>10</v>
      </c>
      <c r="B30" s="28">
        <f>SUM(B26:B29)</f>
        <v>24555.80893538787</v>
      </c>
      <c r="C30" s="14" t="s">
        <v>24</v>
      </c>
    </row>
    <row r="31" spans="1:2" ht="24.75" customHeight="1">
      <c r="A31" s="14"/>
      <c r="B31" s="26"/>
    </row>
    <row r="32" spans="1:2" s="4" customFormat="1" ht="12.75">
      <c r="A32" s="25" t="s">
        <v>35</v>
      </c>
      <c r="B32" s="30"/>
    </row>
    <row r="33" spans="1:2" ht="12.75">
      <c r="A33" s="14"/>
      <c r="B33" s="26"/>
    </row>
    <row r="34" spans="1:5" ht="12.75">
      <c r="A34" t="s">
        <v>36</v>
      </c>
      <c r="B34" s="26">
        <f>$B$26*E34</f>
        <v>1898.2772085534193</v>
      </c>
      <c r="D34" t="s">
        <v>37</v>
      </c>
      <c r="E34" s="29">
        <v>0.35</v>
      </c>
    </row>
    <row r="35" spans="1:5" ht="12.75">
      <c r="A35" t="s">
        <v>38</v>
      </c>
      <c r="B35" s="26">
        <f>$B$26*E35</f>
        <v>3525.371958742065</v>
      </c>
      <c r="D35" t="s">
        <v>37</v>
      </c>
      <c r="E35" s="29">
        <v>0.65</v>
      </c>
    </row>
    <row r="36" spans="1:5" ht="12.75">
      <c r="A36" t="s">
        <v>39</v>
      </c>
      <c r="B36" s="26">
        <f>$B$28*E36</f>
        <v>1250.3224188323354</v>
      </c>
      <c r="D36" t="s">
        <v>40</v>
      </c>
      <c r="E36" s="29">
        <v>0.35</v>
      </c>
    </row>
    <row r="37" spans="1:5" ht="12.75">
      <c r="A37" t="s">
        <v>41</v>
      </c>
      <c r="B37" s="26">
        <f>$B$28*E37</f>
        <v>2322.027349260052</v>
      </c>
      <c r="D37" t="s">
        <v>40</v>
      </c>
      <c r="E37" s="29">
        <v>0.65</v>
      </c>
    </row>
    <row r="38" ht="12.75">
      <c r="B38" s="26"/>
    </row>
    <row r="40" s="4" customFormat="1" ht="12.75">
      <c r="A40" s="25" t="s">
        <v>42</v>
      </c>
    </row>
    <row r="41" ht="6" customHeight="1"/>
    <row r="42" spans="1:3" ht="12.75">
      <c r="A42" t="s">
        <v>36</v>
      </c>
      <c r="B42" s="31">
        <f>B34/E9</f>
        <v>0.39782406684342303</v>
      </c>
      <c r="C42" t="s">
        <v>43</v>
      </c>
    </row>
    <row r="43" spans="1:3" ht="12.75">
      <c r="A43" t="s">
        <v>38</v>
      </c>
      <c r="B43" s="31">
        <f>B35/(B5*1000)</f>
        <v>0.020640426574992238</v>
      </c>
      <c r="C43" t="s">
        <v>44</v>
      </c>
    </row>
    <row r="44" spans="1:3" ht="12.75">
      <c r="A44" t="s">
        <v>45</v>
      </c>
      <c r="B44" s="31">
        <f>B27/E9</f>
        <v>1.9659746001591512</v>
      </c>
      <c r="C44" t="s">
        <v>43</v>
      </c>
    </row>
    <row r="45" spans="1:3" ht="12.75">
      <c r="A45" t="s">
        <v>39</v>
      </c>
      <c r="B45" s="31">
        <f>B36/E9</f>
        <v>0.26203146057073246</v>
      </c>
      <c r="C45" t="s">
        <v>43</v>
      </c>
    </row>
    <row r="46" spans="1:3" ht="12.75">
      <c r="A46" t="s">
        <v>41</v>
      </c>
      <c r="B46" s="31">
        <f>B37/E10</f>
        <v>1.7059932034825156</v>
      </c>
      <c r="C46" t="s">
        <v>46</v>
      </c>
    </row>
    <row r="47" spans="1:3" ht="12.75">
      <c r="A47" t="s">
        <v>47</v>
      </c>
      <c r="B47" s="31">
        <f>B29/E9</f>
        <v>1.294912095218758</v>
      </c>
      <c r="C47" t="s">
        <v>43</v>
      </c>
    </row>
    <row r="48" ht="10.5" customHeight="1"/>
    <row r="49" s="4" customFormat="1" ht="12.75">
      <c r="A49" s="25" t="s">
        <v>48</v>
      </c>
    </row>
    <row r="50" ht="5.25" customHeight="1"/>
    <row r="51" spans="1:3" ht="12.75">
      <c r="A51" t="s">
        <v>49</v>
      </c>
      <c r="B51" s="32">
        <v>77.14</v>
      </c>
      <c r="C51" t="s">
        <v>15</v>
      </c>
    </row>
    <row r="52" spans="1:3" ht="12.75">
      <c r="A52" t="s">
        <v>50</v>
      </c>
      <c r="B52" s="32">
        <v>1960.2</v>
      </c>
      <c r="C52" t="s">
        <v>5</v>
      </c>
    </row>
    <row r="53" spans="1:3" ht="12.75">
      <c r="A53" t="s">
        <v>51</v>
      </c>
      <c r="B53" s="32">
        <v>23</v>
      </c>
      <c r="C53" t="s">
        <v>12</v>
      </c>
    </row>
    <row r="55" spans="1:3" ht="12.75">
      <c r="A55" t="s">
        <v>36</v>
      </c>
      <c r="B55" s="26">
        <f>B51*B42</f>
        <v>30.688148516301652</v>
      </c>
      <c r="C55" t="s">
        <v>24</v>
      </c>
    </row>
    <row r="56" spans="1:3" ht="12.75">
      <c r="A56" t="s">
        <v>38</v>
      </c>
      <c r="B56" s="26">
        <f>B52*B43</f>
        <v>40.459364172299786</v>
      </c>
      <c r="C56" t="s">
        <v>24</v>
      </c>
    </row>
    <row r="57" spans="1:3" ht="12.75">
      <c r="A57" t="s">
        <v>45</v>
      </c>
      <c r="B57" s="26">
        <f>B51*B44</f>
        <v>151.65528065627691</v>
      </c>
      <c r="C57" t="s">
        <v>24</v>
      </c>
    </row>
    <row r="58" spans="1:3" ht="12.75">
      <c r="A58" s="14" t="s">
        <v>52</v>
      </c>
      <c r="B58" s="28">
        <f>SUM(B55:B57)</f>
        <v>222.80279334487835</v>
      </c>
      <c r="C58" s="14" t="s">
        <v>24</v>
      </c>
    </row>
    <row r="59" ht="12.75">
      <c r="B59" s="26"/>
    </row>
    <row r="60" spans="1:3" ht="12.75">
      <c r="A60" t="s">
        <v>39</v>
      </c>
      <c r="B60" s="26">
        <f>B51*B45</f>
        <v>20.2131068684263</v>
      </c>
      <c r="C60" t="s">
        <v>24</v>
      </c>
    </row>
    <row r="61" spans="1:3" ht="12.75">
      <c r="A61" t="s">
        <v>41</v>
      </c>
      <c r="B61" s="26">
        <f>B53*B46</f>
        <v>39.23784368009786</v>
      </c>
      <c r="C61" t="s">
        <v>24</v>
      </c>
    </row>
    <row r="62" spans="1:3" ht="12.75">
      <c r="A62" t="s">
        <v>47</v>
      </c>
      <c r="B62" s="26">
        <f>B51*B47</f>
        <v>99.88951902517499</v>
      </c>
      <c r="C62" t="s">
        <v>24</v>
      </c>
    </row>
    <row r="63" spans="1:3" ht="12.75">
      <c r="A63" s="14" t="s">
        <v>53</v>
      </c>
      <c r="B63" s="28">
        <f>SUM(B60:B62)</f>
        <v>159.34046957369915</v>
      </c>
      <c r="C63" s="14" t="s">
        <v>24</v>
      </c>
    </row>
    <row r="64" ht="12.75">
      <c r="B64" s="26"/>
    </row>
    <row r="65" spans="1:3" ht="12.75">
      <c r="A65" t="s">
        <v>54</v>
      </c>
      <c r="B65" s="26">
        <f>0.1*B63</f>
        <v>15.934046957369915</v>
      </c>
      <c r="C65" t="s">
        <v>24</v>
      </c>
    </row>
    <row r="66" spans="1:3" ht="12.75">
      <c r="A66" t="s">
        <v>55</v>
      </c>
      <c r="B66" s="26">
        <f>0.2*B58</f>
        <v>44.56055866897567</v>
      </c>
      <c r="C66" t="s">
        <v>24</v>
      </c>
    </row>
    <row r="67" ht="7.5" customHeight="1">
      <c r="B67" s="26"/>
    </row>
    <row r="68" spans="1:3" ht="12.75">
      <c r="A68" s="25" t="s">
        <v>56</v>
      </c>
      <c r="B68" s="33">
        <f>B66+B65+B63+B58</f>
        <v>442.6378685449231</v>
      </c>
      <c r="C68" s="25" t="s">
        <v>24</v>
      </c>
    </row>
  </sheetData>
  <mergeCells count="2">
    <mergeCell ref="D19:G19"/>
    <mergeCell ref="D20:G20"/>
  </mergeCells>
  <printOptions/>
  <pageMargins left="0.32013888888888886" right="0.4597222222222222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Heizungsabrechnung Bespiel 2003</dc:title>
  <dc:subject>Heizungsabrechnung Am Hofgartel 16</dc:subject>
  <dc:creator>Microsoft Corporation</dc:creator>
  <cp:keywords>Am Hofgartel, Heizung, Warmwasser, Abrechnung</cp:keywords>
  <dc:description>Entwurf: Alexander Selb
Weitere Anpassungen: Johann Klasek
</dc:description>
  <cp:lastModifiedBy>Johann Klasek</cp:lastModifiedBy>
  <cp:lastPrinted>2004-09-23T17:07:09Z</cp:lastPrinted>
  <dcterms:created xsi:type="dcterms:W3CDTF">1996-10-14T23:33:28Z</dcterms:created>
  <dcterms:modified xsi:type="dcterms:W3CDTF">2009-05-29T21:14:23Z</dcterms:modified>
  <cp:category/>
  <cp:version/>
  <cp:contentType/>
  <cp:contentStatus/>
  <cp:revision>1</cp:revision>
</cp:coreProperties>
</file>